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Netzvertrieb\Internetveröffentlichungen\"/>
    </mc:Choice>
  </mc:AlternateContent>
  <workbookProtection lockStructure="1"/>
  <bookViews>
    <workbookView xWindow="240" yWindow="1035" windowWidth="15600" windowHeight="633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I21" i="18"/>
  <c r="N21" i="18"/>
  <c r="D56" i="18"/>
  <c r="J55" i="18" s="1"/>
  <c r="H21" i="18"/>
  <c r="F21" i="18"/>
  <c r="K21" i="18"/>
  <c r="M21" i="18"/>
  <c r="L21" i="18"/>
  <c r="E31" i="18"/>
  <c r="D66" i="18"/>
  <c r="K65" i="18" s="1"/>
  <c r="L65" i="18"/>
  <c r="L55" i="18"/>
  <c r="E21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I55" i="18"/>
  <c r="H55" i="18"/>
  <c r="K55" i="18"/>
  <c r="N55" i="18"/>
  <c r="F55" i="18"/>
  <c r="E55" i="18" s="1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24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4" i="7" l="1"/>
  <c r="J24" i="7"/>
  <c r="P23" i="7"/>
  <c r="L23" i="7"/>
  <c r="H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24" i="7"/>
  <c r="I24" i="7"/>
  <c r="O23" i="7"/>
  <c r="K23" i="7"/>
  <c r="F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P24" i="7"/>
  <c r="L24" i="7"/>
  <c r="H24" i="7"/>
  <c r="N23" i="7"/>
  <c r="J23" i="7"/>
  <c r="F24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P15" i="7"/>
  <c r="J14" i="7"/>
  <c r="N12" i="7"/>
  <c r="O24" i="7"/>
  <c r="I22" i="7"/>
  <c r="M20" i="7"/>
  <c r="F19" i="7"/>
  <c r="O15" i="7"/>
  <c r="M12" i="7"/>
  <c r="M23" i="7"/>
  <c r="J22" i="7"/>
  <c r="L21" i="7"/>
  <c r="N20" i="7"/>
  <c r="P19" i="7"/>
  <c r="H19" i="7"/>
  <c r="J18" i="7"/>
  <c r="L17" i="7"/>
  <c r="N16" i="7"/>
  <c r="H15" i="7"/>
  <c r="L13" i="7"/>
  <c r="I23" i="7"/>
  <c r="K21" i="7"/>
  <c r="I18" i="7"/>
  <c r="M16" i="7"/>
  <c r="I14" i="7"/>
  <c r="K24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O19" i="7"/>
  <c r="K17" i="7"/>
  <c r="F15" i="7"/>
  <c r="K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4" i="7"/>
  <c r="Q16" i="7"/>
  <c r="Q21" i="7"/>
  <c r="Q22" i="7"/>
  <c r="Q19" i="7"/>
  <c r="Q14" i="7"/>
  <c r="Q17" i="7"/>
  <c r="Q23" i="7"/>
  <c r="C39" i="7"/>
  <c r="C27" i="7"/>
  <c r="C20" i="7"/>
  <c r="C14" i="7"/>
  <c r="C12" i="7"/>
  <c r="C19" i="7"/>
  <c r="C29" i="7"/>
  <c r="C30" i="7"/>
  <c r="C16" i="7"/>
  <c r="C24" i="7"/>
  <c r="C26" i="7"/>
  <c r="C32" i="7"/>
  <c r="C15" i="7"/>
  <c r="C37" i="7"/>
  <c r="C34" i="7"/>
  <c r="C17" i="7"/>
  <c r="C31" i="7"/>
  <c r="C22" i="7"/>
  <c r="C36" i="7"/>
  <c r="C25" i="7"/>
  <c r="C28" i="7"/>
  <c r="C13" i="7"/>
  <c r="C18" i="7"/>
  <c r="C33" i="7"/>
  <c r="C21" i="7"/>
  <c r="C38" i="7"/>
  <c r="C23" i="7"/>
  <c r="C35" i="7"/>
</calcChain>
</file>

<file path=xl/sharedStrings.xml><?xml version="1.0" encoding="utf-8"?>
<sst xmlns="http://schemas.openxmlformats.org/spreadsheetml/2006/main" count="1372" uniqueCount="677">
  <si>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</si>
  <si>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</si>
  <si>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</si>
  <si>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</si>
  <si>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</si>
  <si>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</si>
  <si>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</si>
  <si>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</si>
  <si>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</si>
  <si>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</si>
  <si>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</si>
  <si>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</si>
  <si>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</si>
  <si>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</si>
  <si>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</si>
  <si>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</si>
  <si>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</si>
  <si>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</si>
  <si>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</si>
  <si>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</si>
  <si>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</si>
  <si>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</si>
  <si>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</si>
  <si>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</si>
  <si>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</si>
  <si>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</si>
  <si>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</si>
  <si>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</si>
  <si>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</si>
  <si>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</si>
  <si>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</si>
  <si>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</si>
  <si>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</si>
  <si>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</si>
  <si>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</si>
  <si>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</si>
  <si>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</si>
  <si>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</si>
  <si>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</si>
  <si>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</si>
  <si>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</si>
  <si>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</si>
  <si>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</si>
  <si>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</si>
  <si>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</si>
  <si>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</si>
  <si>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</si>
  <si>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</si>
  <si>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</si>
  <si>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</si>
  <si>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</si>
  <si>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</si>
  <si>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</si>
  <si>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</si>
  <si>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</si>
  <si>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</si>
  <si>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</si>
  <si>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</si>
  <si>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</si>
  <si>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</si>
  <si>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</si>
  <si>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</si>
  <si>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</si>
  <si>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</si>
  <si>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</si>
  <si>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</si>
  <si>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</si>
  <si>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</si>
  <si>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</si>
  <si>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</si>
  <si>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</si>
  <si>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</si>
  <si>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</si>
  <si>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</si>
  <si>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</si>
  <si>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</si>
  <si>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</si>
  <si>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</si>
  <si>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</si>
  <si>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</si>
  <si>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</si>
  <si>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</si>
  <si>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</si>
  <si>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</si>
  <si>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</si>
  <si>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</si>
  <si>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</si>
  <si>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</si>
  <si>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</si>
  <si>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</si>
  <si>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</si>
  <si>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</si>
  <si>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</si>
  <si>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</si>
  <si>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</si>
  <si>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</si>
  <si>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</si>
  <si>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</si>
  <si>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</si>
  <si>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</si>
  <si>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</si>
  <si>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</si>
  <si>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</si>
  <si>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</si>
  <si>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</si>
  <si>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</si>
  <si>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</si>
  <si>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</si>
  <si>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</si>
  <si>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</si>
  <si>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</si>
  <si>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</si>
  <si>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</si>
  <si>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</si>
  <si>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</si>
  <si>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</si>
  <si>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</si>
  <si>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</si>
  <si>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</si>
  <si>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</si>
  <si>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</si>
  <si>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</si>
  <si>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</si>
  <si>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</si>
  <si>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</si>
  <si>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</si>
  <si>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</si>
  <si>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</si>
  <si>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</si>
  <si>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</si>
  <si>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</si>
  <si>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</si>
  <si>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</si>
  <si>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</si>
  <si>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</si>
  <si>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</si>
  <si>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</si>
  <si>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</si>
  <si>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</si>
  <si>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</si>
  <si>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</si>
  <si>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</si>
  <si>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</si>
  <si>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</si>
  <si>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</si>
  <si>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</si>
  <si>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</si>
  <si>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</si>
  <si>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</si>
  <si>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</si>
  <si>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</si>
  <si>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</si>
  <si>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</si>
  <si>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</si>
  <si>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</si>
  <si>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</si>
  <si>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</si>
  <si>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</si>
  <si>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</si>
  <si>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</si>
  <si>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</si>
  <si>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</si>
  <si>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</si>
  <si>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</si>
  <si>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</si>
  <si>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</si>
  <si>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</si>
  <si>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</si>
  <si>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</si>
  <si>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</si>
  <si>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</si>
  <si>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</si>
  <si>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</si>
  <si>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</si>
  <si>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</si>
  <si>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</si>
  <si>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</si>
  <si>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</si>
  <si>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</si>
  <si>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</si>
  <si>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</si>
  <si>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</si>
  <si>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</si>
  <si>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</si>
  <si>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</si>
  <si>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</si>
  <si>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</si>
  <si>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</si>
  <si>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</si>
  <si>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</si>
  <si>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</si>
  <si>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</si>
  <si>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</si>
  <si>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</si>
  <si>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</si>
  <si>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</si>
  <si>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</si>
  <si>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</si>
  <si>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</si>
  <si>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</si>
  <si>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</si>
  <si>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</si>
  <si>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</si>
  <si>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</si>
  <si>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</si>
  <si>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</si>
  <si>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</si>
  <si>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</si>
  <si>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</si>
  <si>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</si>
  <si>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</si>
  <si>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</si>
  <si>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</si>
  <si>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</si>
  <si>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</si>
  <si>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</si>
  <si>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</si>
  <si>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</si>
  <si>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</si>
  <si>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</si>
  <si>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</si>
  <si>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</si>
  <si>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</si>
  <si>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</si>
  <si>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</si>
  <si>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</si>
  <si>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</si>
  <si>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</si>
  <si>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</si>
  <si>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</si>
  <si>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</si>
  <si>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</si>
  <si>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</si>
  <si>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</si>
  <si>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</si>
  <si>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</si>
  <si>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</si>
  <si>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</si>
  <si>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</si>
  <si>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</si>
  <si>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</si>
  <si>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</si>
  <si>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</si>
  <si>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</si>
  <si>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</si>
  <si>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</si>
  <si>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</si>
  <si>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</si>
  <si>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</si>
  <si>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</si>
  <si>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</si>
  <si>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</si>
  <si>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</si>
  <si>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</si>
  <si>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</si>
  <si>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</si>
  <si>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</si>
  <si>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</si>
  <si>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</si>
  <si>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</si>
  <si>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</si>
  <si>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</si>
  <si>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</si>
  <si>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</si>
  <si>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</si>
  <si>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</si>
  <si>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</si>
  <si>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</si>
  <si>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</si>
  <si>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</si>
  <si>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</si>
  <si>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</si>
  <si>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</si>
  <si>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</si>
  <si>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</si>
  <si>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</si>
  <si>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</si>
  <si>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</si>
  <si>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</si>
  <si>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</si>
  <si>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</si>
  <si>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</si>
  <si>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</si>
  <si>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</si>
  <si>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</si>
  <si>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</si>
  <si>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</si>
  <si>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</si>
  <si>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</si>
  <si>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</si>
  <si>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</si>
  <si>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</si>
  <si>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</si>
  <si>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</si>
  <si>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</si>
  <si>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</si>
  <si>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</si>
  <si>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</si>
  <si>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</si>
  <si>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</si>
  <si>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</si>
  <si>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</si>
  <si>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</si>
  <si>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</si>
  <si>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</si>
  <si>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</si>
  <si>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</si>
  <si>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</si>
  <si>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</si>
  <si>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</si>
  <si>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</si>
  <si>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</si>
  <si>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</si>
  <si>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</si>
  <si>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</si>
  <si>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</si>
  <si>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</si>
  <si>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</si>
  <si>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</si>
  <si>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</si>
  <si>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</si>
  <si>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</si>
  <si>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</si>
  <si>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</si>
  <si>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</si>
  <si>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</si>
  <si>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</si>
  <si>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</si>
  <si>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</si>
  <si>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</si>
  <si>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</si>
  <si>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</si>
  <si>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</si>
  <si>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</si>
  <si>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</si>
  <si>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</si>
  <si>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</si>
  <si>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</si>
  <si>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</si>
  <si>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</si>
  <si>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</si>
  <si>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</si>
  <si>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</si>
  <si>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</si>
  <si>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</si>
  <si>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</si>
  <si>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</si>
  <si>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</si>
  <si>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</si>
  <si>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</si>
  <si>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</si>
  <si>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</si>
  <si>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</si>
  <si>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</si>
  <si>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</si>
  <si>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</si>
  <si>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</si>
  <si>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</si>
  <si>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</si>
  <si>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</si>
  <si>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</si>
  <si>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</si>
  <si>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</si>
  <si>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</si>
  <si>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</si>
  <si>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</si>
  <si>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</si>
  <si>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</si>
  <si>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</si>
  <si>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</si>
  <si>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</si>
  <si>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</si>
  <si>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</si>
  <si>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</si>
  <si>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</si>
  <si>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</si>
  <si>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</si>
  <si>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</si>
  <si>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</si>
  <si>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</si>
  <si>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</si>
  <si>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</si>
  <si>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</si>
  <si>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</si>
  <si>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</si>
  <si>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</si>
  <si>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</si>
  <si>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</si>
  <si>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</si>
  <si>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</si>
  <si>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</si>
  <si>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</si>
  <si>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</si>
  <si>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</si>
  <si>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</si>
  <si>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</si>
  <si>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</si>
  <si>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</si>
  <si>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</si>
  <si>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</si>
  <si>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</si>
  <si>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</si>
  <si>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</si>
  <si>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</si>
  <si>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</si>
  <si>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</si>
  <si>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</si>
  <si>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</si>
  <si>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</si>
  <si>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</si>
  <si>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</si>
  <si>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</si>
  <si>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</si>
  <si>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</si>
  <si>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</si>
  <si>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</si>
  <si>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</si>
  <si>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</si>
  <si>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</si>
  <si>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</si>
  <si>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</si>
  <si>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</si>
  <si>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</si>
  <si>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</si>
  <si>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</si>
  <si>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</si>
  <si>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</si>
  <si>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</si>
  <si>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</si>
  <si>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</si>
  <si>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</si>
  <si>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</si>
  <si>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</si>
  <si>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</si>
  <si>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</si>
  <si>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</si>
  <si>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</si>
  <si>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</si>
  <si>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</si>
  <si>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</si>
  <si>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</si>
  <si>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</si>
  <si>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</si>
  <si>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</si>
  <si>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</si>
  <si>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</si>
  <si>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</si>
  <si>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</si>
  <si>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</si>
  <si>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</si>
  <si>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</si>
  <si>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</si>
  <si>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</si>
  <si>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</si>
  <si>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</si>
  <si>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</si>
  <si>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</si>
  <si>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</si>
  <si>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</si>
  <si>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</si>
  <si>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</si>
  <si>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</si>
  <si>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</si>
  <si>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</si>
  <si>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</si>
  <si>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</si>
  <si>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</si>
  <si>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</si>
  <si>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</si>
  <si>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</si>
  <si>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</si>
  <si>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</si>
  <si>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</si>
  <si>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</si>
  <si>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</si>
  <si>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</si>
  <si>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</si>
  <si>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</si>
  <si>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</si>
  <si>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</si>
  <si>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</si>
  <si>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</si>
  <si>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</si>
  <si>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</si>
  <si>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</si>
  <si>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</si>
  <si>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</si>
  <si>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</si>
  <si>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</si>
  <si>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</si>
  <si>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</si>
  <si>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</si>
  <si>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</si>
  <si>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</si>
  <si>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</si>
  <si>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</si>
  <si>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</si>
  <si>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</si>
  <si>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</si>
  <si>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</si>
  <si>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</si>
  <si>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</si>
  <si>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</si>
  <si>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</si>
  <si>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</si>
  <si>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</si>
  <si>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</si>
  <si>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</si>
  <si>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</si>
  <si>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</si>
  <si>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</si>
  <si>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</si>
  <si>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</si>
  <si>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</si>
  <si>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</si>
  <si>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</si>
  <si>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</si>
  <si>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</si>
  <si>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</si>
  <si>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</si>
  <si>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</si>
  <si>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</si>
  <si>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</si>
  <si>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</si>
  <si>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</si>
  <si>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</si>
  <si>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</si>
  <si>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</si>
  <si>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</si>
  <si>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</si>
  <si>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</si>
  <si>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</si>
  <si>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</si>
  <si>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</si>
  <si>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</si>
  <si>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</si>
  <si>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</si>
  <si>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</si>
  <si>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</si>
  <si>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</si>
  <si>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</si>
  <si>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</si>
  <si>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</si>
  <si>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</si>
  <si>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</si>
  <si>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</si>
  <si>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</si>
  <si>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</si>
  <si>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</si>
  <si>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</si>
  <si>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</si>
  <si>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</si>
  <si>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</si>
  <si>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</si>
  <si>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</si>
  <si>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</si>
  <si>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</si>
  <si>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</si>
  <si>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</si>
  <si>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</si>
  <si>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</si>
  <si>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</si>
  <si>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</si>
  <si>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</si>
  <si>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</si>
  <si>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</si>
  <si>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</si>
  <si>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</si>
  <si>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</si>
  <si>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</si>
  <si>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</si>
  <si>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</si>
  <si>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</si>
  <si>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</si>
  <si>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</si>
  <si>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</si>
  <si>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</si>
  <si>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</si>
  <si>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</si>
  <si>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</si>
  <si>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</si>
  <si>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</si>
  <si>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</si>
  <si>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</si>
  <si>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</si>
  <si>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</si>
  <si>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</si>
  <si>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</si>
  <si>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</si>
  <si>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</si>
  <si>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</si>
  <si>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</si>
  <si>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</si>
  <si>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</si>
  <si>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</si>
  <si>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</si>
  <si>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</si>
  <si>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</si>
  <si>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</si>
  <si>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</si>
  <si>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</si>
  <si>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</si>
  <si>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</si>
  <si>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</si>
  <si>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</si>
  <si>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</si>
  <si>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</si>
  <si>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</si>
  <si>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</si>
  <si>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</si>
  <si>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</si>
  <si>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</si>
  <si>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</si>
  <si>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</si>
  <si>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</si>
  <si>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</si>
  <si>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</si>
  <si>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</si>
  <si>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</si>
  <si>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</si>
  <si>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</si>
  <si>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</si>
  <si>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</si>
  <si>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</si>
  <si>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</si>
  <si>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</si>
  <si>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</si>
  <si>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</si>
  <si>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</si>
  <si>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</si>
  <si>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</si>
  <si>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</si>
  <si>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</si>
  <si>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</si>
  <si>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</si>
  <si>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</si>
  <si>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</si>
  <si>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</si>
  <si>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</si>
  <si>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</si>
  <si>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</si>
  <si>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</si>
  <si>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</si>
  <si>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</si>
  <si>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</si>
  <si>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</si>
  <si>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</si>
  <si>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</si>
  <si>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</si>
  <si>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</si>
  <si>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</si>
  <si>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</si>
  <si>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</si>
  <si>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</si>
  <si>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</si>
  <si>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</si>
  <si>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</si>
  <si>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Weißenfels Energienetze GmbH</t>
  </si>
  <si>
    <t>9 8 7 0 0 2 7 1 0 0 0 0 5</t>
  </si>
  <si>
    <t>Südring 120</t>
  </si>
  <si>
    <t>Weißenfels</t>
  </si>
  <si>
    <t>Anne Möhling</t>
  </si>
  <si>
    <t>anne.moehling@sg-sas.de</t>
  </si>
  <si>
    <t>03443 2873 767</t>
  </si>
  <si>
    <t>Stadtwerke Weißenfels Energienetz</t>
  </si>
  <si>
    <t>GASPOOLNH7002711</t>
  </si>
  <si>
    <t>DE_GMF04</t>
  </si>
  <si>
    <t>DE_GBA04</t>
  </si>
  <si>
    <t>DE_GBD04</t>
  </si>
  <si>
    <t>DE_GBH04</t>
  </si>
  <si>
    <t>DE_GGA04</t>
  </si>
  <si>
    <t>DE_GGB04</t>
  </si>
  <si>
    <t>DE_GHA04</t>
  </si>
  <si>
    <t>DE_GMK04</t>
  </si>
  <si>
    <t>DE_GKO04</t>
  </si>
  <si>
    <t>DE_GPD04</t>
  </si>
  <si>
    <t>Temperaturzone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</si>
</sst>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10" sqref="C1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42552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4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6667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Stadtwerke Weißenfels Energienetz</v>
      </c>
      <c r="E28" s="38"/>
      <c r="F28" s="11"/>
      <c r="G28" s="2"/>
    </row>
    <row r="29" spans="1:15">
      <c r="B29" s="15"/>
      <c r="C29" s="22" t="s">
        <v>396</v>
      </c>
      <c r="D29" s="45" t="s">
        <v>664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3" priority="3">
      <formula>IF(CELL("Zeile",D30)&lt;$D$25+CELL("Zeile",$D$29),1,0)</formula>
    </cfRule>
  </conditionalFormatting>
  <conditionalFormatting sqref="D30:D48">
    <cfRule type="expression" dxfId="62" priority="2">
      <formula>IF(CELL(D30)&lt;$D$27+27,1,0)</formula>
    </cfRule>
  </conditionalFormatting>
  <conditionalFormatting sqref="D29">
    <cfRule type="expression" dxfId="61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C30" sqref="C3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Weißenfels Energienetze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Stadtwerke Weißenfels Energienetz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9 8 7 0 0 2 7 1 0 0 0 0 5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665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574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367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676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60" priority="22">
      <formula>IF($D$11="Gaspool",1,0)</formula>
    </cfRule>
  </conditionalFormatting>
  <conditionalFormatting sqref="D48:D62">
    <cfRule type="expression" dxfId="59" priority="18">
      <formula>IF(CELL("Zeile",D48)&lt;$D$46+CELL("Zeile",$D$48),1,0)</formula>
    </cfRule>
  </conditionalFormatting>
  <conditionalFormatting sqref="D49:D62">
    <cfRule type="expression" dxfId="58" priority="17">
      <formula>IF(CELL(D49)&lt;$D$36+27,1,0)</formula>
    </cfRule>
  </conditionalFormatting>
  <conditionalFormatting sqref="D23">
    <cfRule type="expression" dxfId="57" priority="16">
      <formula>IF($D$22=$H$22,1,0)</formula>
    </cfRule>
  </conditionalFormatting>
  <conditionalFormatting sqref="D31">
    <cfRule type="expression" dxfId="56" priority="5">
      <formula>IF($D$18="synthetisch",1,0)</formula>
    </cfRule>
  </conditionalFormatting>
  <conditionalFormatting sqref="D28">
    <cfRule type="expression" dxfId="55" priority="3">
      <formula>IF(AND($D$27=$I$27,$D$26=$H$26),1,0)</formula>
    </cfRule>
  </conditionalFormatting>
  <conditionalFormatting sqref="D26:D28">
    <cfRule type="expression" dxfId="54" priority="6">
      <formula>IF($D$18="analytisch",1,0)</formula>
    </cfRule>
  </conditionalFormatting>
  <conditionalFormatting sqref="D27">
    <cfRule type="expression" dxfId="53" priority="4">
      <formula>IF($D$26="nein",1)</formula>
    </cfRule>
  </conditionalFormatting>
  <conditionalFormatting sqref="D16">
    <cfRule type="expression" dxfId="52" priority="1">
      <formula>IF($D$11="NCG",1,0)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O16" sqref="O1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Weißenfels Energienetze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Stadtwerke Weißenfels Energienetz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9 8 7 0 0 2 7 1 0 0 0 0 5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2" t="str">
        <f>INDEX('SLP-Verfahren'!D48:D62,'SLP-Temp-Gebiet #01'!F10)</f>
        <v>Temperaturzone 1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1" t="s">
        <v>580</v>
      </c>
      <c r="D13" s="341"/>
      <c r="E13" s="341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2" t="s">
        <v>448</v>
      </c>
      <c r="D14" s="342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1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2" t="s">
        <v>388</v>
      </c>
      <c r="D15" s="342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500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10565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10565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3" t="s">
        <v>576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4 F25:N25">
    <cfRule type="expression" dxfId="50" priority="30">
      <formula>IF(E$20&lt;=$F$18,1,0)</formula>
    </cfRule>
  </conditionalFormatting>
  <conditionalFormatting sqref="E32:N36">
    <cfRule type="expression" dxfId="49" priority="29">
      <formula>IF(E$30&lt;=$F$28,1,0)</formula>
    </cfRule>
  </conditionalFormatting>
  <conditionalFormatting sqref="E26:F26">
    <cfRule type="expression" dxfId="48" priority="28">
      <formula>IF(E$20&lt;=$F$18,1,0)</formula>
    </cfRule>
  </conditionalFormatting>
  <conditionalFormatting sqref="E26:N26">
    <cfRule type="expression" dxfId="47" priority="27">
      <formula>IF(E$20&lt;=$F$18,1,0)</formula>
    </cfRule>
  </conditionalFormatting>
  <conditionalFormatting sqref="E56:N59">
    <cfRule type="expression" dxfId="46" priority="24">
      <formula>IF(E$54&lt;=$F$52,1,0)</formula>
    </cfRule>
  </conditionalFormatting>
  <conditionalFormatting sqref="E60:N60">
    <cfRule type="expression" dxfId="45" priority="23">
      <formula>IF(E$54&lt;=$F$52,1,0)</formula>
    </cfRule>
  </conditionalFormatting>
  <conditionalFormatting sqref="E66:N68">
    <cfRule type="expression" dxfId="44" priority="17">
      <formula>IF(E$64&lt;=$F$62,1,0)</formula>
    </cfRule>
  </conditionalFormatting>
  <conditionalFormatting sqref="E65:N68 E70:N70">
    <cfRule type="expression" dxfId="43" priority="15">
      <formula>IF(E$64&gt;$F$62,1,0)</formula>
    </cfRule>
  </conditionalFormatting>
  <conditionalFormatting sqref="E56:N60">
    <cfRule type="expression" dxfId="42" priority="14">
      <formula>IF(E$54&gt;$F$52,1,0)</formula>
    </cfRule>
  </conditionalFormatting>
  <conditionalFormatting sqref="E21:N24 E26:N26 F25:N25">
    <cfRule type="expression" dxfId="41" priority="13">
      <formula>IF(E$20&gt;$F$18,1,0)</formula>
    </cfRule>
  </conditionalFormatting>
  <conditionalFormatting sqref="E32:N36">
    <cfRule type="expression" dxfId="40" priority="12">
      <formula>IF(E$30&gt;$F$28,1,0)</formula>
    </cfRule>
  </conditionalFormatting>
  <conditionalFormatting sqref="H11 H8:H9">
    <cfRule type="expression" dxfId="39" priority="11">
      <formula>IF($F$9=1,1,0)</formula>
    </cfRule>
  </conditionalFormatting>
  <conditionalFormatting sqref="E55:N55">
    <cfRule type="expression" dxfId="38" priority="10">
      <formula>IF(E$54&gt;$F$52,1,0)</formula>
    </cfRule>
  </conditionalFormatting>
  <conditionalFormatting sqref="E31:N31">
    <cfRule type="expression" dxfId="37" priority="9">
      <formula>IF(E$30&gt;$F$28,1,0)</formula>
    </cfRule>
  </conditionalFormatting>
  <conditionalFormatting sqref="E70:N70">
    <cfRule type="expression" dxfId="36" priority="8">
      <formula>IF(E$64&lt;=$F$62,1,0)</formula>
    </cfRule>
  </conditionalFormatting>
  <conditionalFormatting sqref="H10">
    <cfRule type="expression" dxfId="35" priority="7">
      <formula>IF($F$9=1,1,0)</formula>
    </cfRule>
  </conditionalFormatting>
  <conditionalFormatting sqref="E69:N69">
    <cfRule type="expression" dxfId="34" priority="4">
      <formula>IF(E$64&lt;=$F$62,1,0)</formula>
    </cfRule>
  </conditionalFormatting>
  <conditionalFormatting sqref="E69:N69">
    <cfRule type="expression" dxfId="33" priority="3">
      <formula>IF(E$64&gt;$F$62,1,0)</formula>
    </cfRule>
  </conditionalFormatting>
  <conditionalFormatting sqref="E25">
    <cfRule type="expression" dxfId="32" priority="2">
      <formula>IF(E$20&lt;=$F$18,1,0)</formula>
    </cfRule>
  </conditionalFormatting>
  <conditionalFormatting sqref="E25">
    <cfRule type="expression" dxfId="31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Weißenfels Energienetze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Stadtwerke Weißenfels Energienetz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9 8 7 0 0 2 7 1 0 0 0 0 5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2">
        <f>INDEX('SLP-Verfahren'!D48:D62,'SLP-Temp-Gebiet #02'!F10)</f>
        <v>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1" t="s">
        <v>580</v>
      </c>
      <c r="D13" s="341"/>
      <c r="E13" s="341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2" t="s">
        <v>448</v>
      </c>
      <c r="D14" s="342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1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2" t="s">
        <v>388</v>
      </c>
      <c r="D15" s="342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3" t="s">
        <v>576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A24" sqref="A24:XFD24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Weißenfels Energienetze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Stadtwerke Weißenfels Energienetz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9 8 7 0 0 2 7 1 0 0 0 0 5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42644</v>
      </c>
      <c r="E8" s="129"/>
      <c r="F8" s="129"/>
      <c r="H8" s="127" t="s">
        <v>494</v>
      </c>
      <c r="J8" s="131">
        <f>COUNTA(D12:D98)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39" si="0">$D$6</f>
        <v>Stadtwerke Weißenfels Energienetz</v>
      </c>
      <c r="D12" s="62" t="s">
        <v>247</v>
      </c>
      <c r="E12" s="164" t="s">
        <v>4</v>
      </c>
      <c r="F12" s="296" t="str">
        <f>VLOOKUP($E12,'BDEW-Standard'!$B$3:$M$158,F$9,0)</f>
        <v>HK3</v>
      </c>
      <c r="H12" s="273">
        <f>ROUND(VLOOKUP($E12,'BDEW-Standard'!$B$3:$M$158,H$9,0),7)</f>
        <v>0.40409319999999999</v>
      </c>
      <c r="I12" s="273">
        <f>ROUND(VLOOKUP($E12,'BDEW-Standard'!$B$3:$M$158,I$9,0),7)</f>
        <v>-24.439296800000001</v>
      </c>
      <c r="J12" s="273">
        <f>ROUND(VLOOKUP($E12,'BDEW-Standard'!$B$3:$M$158,J$9,0),7)</f>
        <v>6.5718174999999999</v>
      </c>
      <c r="K12" s="273">
        <f>ROUND(VLOOKUP($E12,'BDEW-Standard'!$B$3:$M$158,K$9,0),7)</f>
        <v>0.71077100000000004</v>
      </c>
      <c r="L12" s="336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7">
        <f t="shared" ref="Q12:Q24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Weißenfels Energienetz</v>
      </c>
      <c r="D13" s="62" t="s">
        <v>247</v>
      </c>
      <c r="E13" s="164" t="s">
        <v>666</v>
      </c>
      <c r="F13" s="296" t="str">
        <f>VLOOKUP($E13,'BDEW-Standard'!$B$3:$M$158,F$9,0)</f>
        <v>MF4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6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7">
        <f t="shared" si="1"/>
        <v>1.0146273685996503</v>
      </c>
      <c r="R13" s="274">
        <f>ROUND(VLOOKUP(MID($E13,4,3),'Wochentag F(WT)'!$B$7:$J$22,R$9,0),4)</f>
        <v>1.0354000000000001</v>
      </c>
      <c r="S13" s="274">
        <f>ROUND(VLOOKUP(MID($E13,4,3),'Wochentag F(WT)'!$B$7:$J$22,S$9,0),4)</f>
        <v>1.0523</v>
      </c>
      <c r="T13" s="274">
        <f>ROUND(VLOOKUP(MID($E13,4,3),'Wochentag F(WT)'!$B$7:$J$22,T$9,0),4)</f>
        <v>1.0448999999999999</v>
      </c>
      <c r="U13" s="274">
        <f>ROUND(VLOOKUP(MID($E13,4,3),'Wochentag F(WT)'!$B$7:$J$22,U$9,0),4)</f>
        <v>1.0494000000000001</v>
      </c>
      <c r="V13" s="274">
        <f>ROUND(VLOOKUP(MID($E13,4,3),'Wochentag F(WT)'!$B$7:$J$22,V$9,0),4)</f>
        <v>0.98850000000000005</v>
      </c>
      <c r="W13" s="274">
        <f>ROUND(VLOOKUP(MID($E13,4,3),'Wochentag F(WT)'!$B$7:$J$22,W$9,0),4)</f>
        <v>0.88600000000000001</v>
      </c>
      <c r="X13" s="275">
        <f t="shared" ref="X13:X24" si="2">7-SUM(R13:W13)</f>
        <v>0.94349999999999934</v>
      </c>
      <c r="Y13" s="292"/>
      <c r="Z13" s="210"/>
    </row>
    <row r="14" spans="2:26" s="142" customFormat="1">
      <c r="B14" s="143">
        <v>3</v>
      </c>
      <c r="C14" s="144" t="str">
        <f t="shared" si="0"/>
        <v>Stadtwerke Weißenfels Energienetz</v>
      </c>
      <c r="D14" s="62" t="s">
        <v>247</v>
      </c>
      <c r="E14" s="164" t="s">
        <v>667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6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7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2" customFormat="1">
      <c r="B15" s="143">
        <v>4</v>
      </c>
      <c r="C15" s="144" t="str">
        <f t="shared" si="0"/>
        <v>Stadtwerke Weißenfels Energienetz</v>
      </c>
      <c r="D15" s="62" t="s">
        <v>247</v>
      </c>
      <c r="E15" s="164" t="s">
        <v>668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6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7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Stadtwerke Weißenfels Energienetz</v>
      </c>
      <c r="D16" s="62" t="s">
        <v>247</v>
      </c>
      <c r="E16" s="164" t="s">
        <v>669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6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7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Stadtwerke Weißenfels Energienetz</v>
      </c>
      <c r="D17" s="62" t="s">
        <v>247</v>
      </c>
      <c r="E17" s="164" t="s">
        <v>670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6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7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Stadtwerke Weißenfels Energienetz</v>
      </c>
      <c r="D18" s="62" t="s">
        <v>247</v>
      </c>
      <c r="E18" s="164" t="s">
        <v>671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6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7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Stadtwerke Weißenfels Energienetz</v>
      </c>
      <c r="D19" s="62" t="s">
        <v>247</v>
      </c>
      <c r="E19" s="164" t="s">
        <v>672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6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7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2" customFormat="1">
      <c r="B20" s="143">
        <v>9</v>
      </c>
      <c r="C20" s="144" t="str">
        <f t="shared" si="0"/>
        <v>Stadtwerke Weißenfels Energienetz</v>
      </c>
      <c r="D20" s="62" t="s">
        <v>247</v>
      </c>
      <c r="E20" s="164" t="s">
        <v>673</v>
      </c>
      <c r="F20" s="296" t="str">
        <f>VLOOKUP($E20,'BDEW-Standard'!$B$3:$M$158,F$9,0)</f>
        <v>MK4</v>
      </c>
      <c r="H20" s="273">
        <f>ROUND(VLOOKUP($E20,'BDEW-Standard'!$B$3:$M$158,H$9,0),7)</f>
        <v>3.1177248</v>
      </c>
      <c r="I20" s="273">
        <f>ROUND(VLOOKUP($E20,'BDEW-Standard'!$B$3:$M$158,I$9,0),7)</f>
        <v>-35.871506199999999</v>
      </c>
      <c r="J20" s="273">
        <f>ROUND(VLOOKUP($E20,'BDEW-Standard'!$B$3:$M$158,J$9,0),7)</f>
        <v>7.5186828999999999</v>
      </c>
      <c r="K20" s="273">
        <f>ROUND(VLOOKUP($E20,'BDEW-Standard'!$B$3:$M$158,K$9,0),7)</f>
        <v>3.4330100000000002E-2</v>
      </c>
      <c r="L20" s="336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7">
        <f t="shared" si="1"/>
        <v>0.9622064996731321</v>
      </c>
      <c r="R20" s="274">
        <f>ROUND(VLOOKUP(MID($E20,4,3),'Wochentag F(WT)'!$B$7:$J$22,R$9,0),4)</f>
        <v>1.0699000000000001</v>
      </c>
      <c r="S20" s="274">
        <f>ROUND(VLOOKUP(MID($E20,4,3),'Wochentag F(WT)'!$B$7:$J$22,S$9,0),4)</f>
        <v>1.0365</v>
      </c>
      <c r="T20" s="274">
        <f>ROUND(VLOOKUP(MID($E20,4,3),'Wochentag F(WT)'!$B$7:$J$22,T$9,0),4)</f>
        <v>0.99329999999999996</v>
      </c>
      <c r="U20" s="274">
        <f>ROUND(VLOOKUP(MID($E20,4,3),'Wochentag F(WT)'!$B$7:$J$22,U$9,0),4)</f>
        <v>0.99480000000000002</v>
      </c>
      <c r="V20" s="274">
        <f>ROUND(VLOOKUP(MID($E20,4,3),'Wochentag F(WT)'!$B$7:$J$22,V$9,0),4)</f>
        <v>1.0659000000000001</v>
      </c>
      <c r="W20" s="274">
        <f>ROUND(VLOOKUP(MID($E20,4,3),'Wochentag F(WT)'!$B$7:$J$22,W$9,0),4)</f>
        <v>0.93620000000000003</v>
      </c>
      <c r="X20" s="275">
        <f t="shared" si="2"/>
        <v>0.90339999999999954</v>
      </c>
      <c r="Y20" s="292"/>
      <c r="Z20" s="210"/>
    </row>
    <row r="21" spans="2:26" s="142" customFormat="1">
      <c r="B21" s="143">
        <v>10</v>
      </c>
      <c r="C21" s="144" t="str">
        <f t="shared" si="0"/>
        <v>Stadtwerke Weißenfels Energienetz</v>
      </c>
      <c r="D21" s="62" t="s">
        <v>247</v>
      </c>
      <c r="E21" s="164" t="s">
        <v>674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6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7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Stadtwerke Weißenfels Energienetz</v>
      </c>
      <c r="D22" s="62" t="s">
        <v>247</v>
      </c>
      <c r="E22" s="164" t="s">
        <v>675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6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7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13</v>
      </c>
      <c r="C23" s="144" t="str">
        <f t="shared" si="0"/>
        <v>Stadtwerke Weißenfels Energienetz</v>
      </c>
      <c r="D23" s="62" t="s">
        <v>247</v>
      </c>
      <c r="E23" s="164" t="s">
        <v>58</v>
      </c>
      <c r="F23" s="296" t="str">
        <f>VLOOKUP($E23,'BDEW-Standard'!$B$3:$M$158,F$9,0)</f>
        <v>C14</v>
      </c>
      <c r="H23" s="273">
        <f>ROUND(VLOOKUP($E23,'BDEW-Standard'!$B$3:$M$158,H$9,0),7)</f>
        <v>3.159294</v>
      </c>
      <c r="I23" s="273">
        <f>ROUND(VLOOKUP($E23,'BDEW-Standard'!$B$3:$M$158,I$9,0),7)</f>
        <v>-37.406886</v>
      </c>
      <c r="J23" s="273">
        <f>ROUND(VLOOKUP($E23,'BDEW-Standard'!$B$3:$M$158,J$9,0),7)</f>
        <v>6.1418926000000003</v>
      </c>
      <c r="K23" s="273">
        <f>ROUND(VLOOKUP($E23,'BDEW-Standard'!$B$3:$M$158,K$9,0),7)</f>
        <v>9.4704399999999994E-2</v>
      </c>
      <c r="L23" s="336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7">
        <f t="shared" si="1"/>
        <v>0.97016180224521154</v>
      </c>
      <c r="R23" s="274">
        <f>ROUND(VLOOKUP(MID($E23,4,3),'Wochentag F(WT)'!$B$7:$J$22,R$9,0),4)</f>
        <v>1</v>
      </c>
      <c r="S23" s="274">
        <f>ROUND(VLOOKUP(MID($E23,4,3),'Wochentag F(WT)'!$B$7:$J$22,S$9,0),4)</f>
        <v>1</v>
      </c>
      <c r="T23" s="274">
        <f>ROUND(VLOOKUP(MID($E23,4,3),'Wochentag F(WT)'!$B$7:$J$22,T$9,0),4)</f>
        <v>1</v>
      </c>
      <c r="U23" s="274">
        <f>ROUND(VLOOKUP(MID($E23,4,3),'Wochentag F(WT)'!$B$7:$J$22,U$9,0),4)</f>
        <v>1</v>
      </c>
      <c r="V23" s="274">
        <f>ROUND(VLOOKUP(MID($E23,4,3),'Wochentag F(WT)'!$B$7:$J$22,V$9,0),4)</f>
        <v>1</v>
      </c>
      <c r="W23" s="274">
        <f>ROUND(VLOOKUP(MID($E23,4,3),'Wochentag F(WT)'!$B$7:$J$22,W$9,0),4)</f>
        <v>1</v>
      </c>
      <c r="X23" s="275">
        <f t="shared" si="2"/>
        <v>1</v>
      </c>
      <c r="Y23" s="292"/>
      <c r="Z23" s="210"/>
    </row>
    <row r="24" spans="2:26" s="142" customFormat="1">
      <c r="B24" s="143">
        <v>14</v>
      </c>
      <c r="C24" s="144" t="str">
        <f t="shared" si="0"/>
        <v>Stadtwerke Weißenfels Energienetz</v>
      </c>
      <c r="D24" s="62" t="s">
        <v>247</v>
      </c>
      <c r="E24" s="164" t="s">
        <v>68</v>
      </c>
      <c r="F24" s="296" t="str">
        <f>VLOOKUP($E24,'BDEW-Standard'!$B$3:$M$158,F$9,0)</f>
        <v>C24</v>
      </c>
      <c r="H24" s="273">
        <f>ROUND(VLOOKUP($E24,'BDEW-Standard'!$B$3:$M$158,H$9,0),7)</f>
        <v>2.4859160999999999</v>
      </c>
      <c r="I24" s="273">
        <f>ROUND(VLOOKUP($E24,'BDEW-Standard'!$B$3:$M$158,I$9,0),7)</f>
        <v>-35.043597800000001</v>
      </c>
      <c r="J24" s="273">
        <f>ROUND(VLOOKUP($E24,'BDEW-Standard'!$B$3:$M$158,J$9,0),7)</f>
        <v>6.2818214000000001</v>
      </c>
      <c r="K24" s="273">
        <f>ROUND(VLOOKUP($E24,'BDEW-Standard'!$B$3:$M$158,K$9,0),7)</f>
        <v>0.13178339999999999</v>
      </c>
      <c r="L24" s="336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7">
        <f t="shared" si="1"/>
        <v>1.0293590127680663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2"/>
      <c r="Z24" s="210"/>
    </row>
    <row r="25" spans="2:26" s="142" customFormat="1">
      <c r="B25" s="143">
        <v>16</v>
      </c>
      <c r="C25" s="144" t="str">
        <f t="shared" si="0"/>
        <v>Stadtwerke Weißenfels Energienetz</v>
      </c>
      <c r="D25" s="62"/>
      <c r="E25" s="165"/>
      <c r="F25" s="296"/>
      <c r="H25" s="276"/>
      <c r="I25" s="276"/>
      <c r="J25" s="276"/>
      <c r="K25" s="276"/>
      <c r="L25" s="336"/>
      <c r="M25" s="276"/>
      <c r="N25" s="276"/>
      <c r="O25" s="276"/>
      <c r="P25" s="276"/>
      <c r="Q25" s="338"/>
      <c r="R25" s="277"/>
      <c r="S25" s="277"/>
      <c r="T25" s="277"/>
      <c r="U25" s="277"/>
      <c r="V25" s="277"/>
      <c r="W25" s="277"/>
      <c r="X25" s="278"/>
      <c r="Y25" s="292"/>
    </row>
    <row r="26" spans="2:26" s="142" customFormat="1">
      <c r="B26" s="143">
        <v>17</v>
      </c>
      <c r="C26" s="144" t="str">
        <f t="shared" si="0"/>
        <v>Stadtwerke Weißenfels Energienetz</v>
      </c>
      <c r="D26" s="62"/>
      <c r="E26" s="165"/>
      <c r="F26" s="296"/>
      <c r="H26" s="276"/>
      <c r="I26" s="276"/>
      <c r="J26" s="276"/>
      <c r="K26" s="276"/>
      <c r="L26" s="336"/>
      <c r="M26" s="276"/>
      <c r="N26" s="276"/>
      <c r="O26" s="276"/>
      <c r="P26" s="276"/>
      <c r="Q26" s="338"/>
      <c r="R26" s="277"/>
      <c r="S26" s="277"/>
      <c r="T26" s="277"/>
      <c r="U26" s="277"/>
      <c r="V26" s="277"/>
      <c r="W26" s="277"/>
      <c r="X26" s="278"/>
      <c r="Y26" s="292"/>
    </row>
    <row r="27" spans="2:26" s="142" customFormat="1">
      <c r="B27" s="143">
        <v>18</v>
      </c>
      <c r="C27" s="144" t="str">
        <f t="shared" si="0"/>
        <v>Stadtwerke Weißenfels Energienetz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19</v>
      </c>
      <c r="C28" s="144" t="str">
        <f t="shared" si="0"/>
        <v>Stadtwerke Weißenfels Energienetz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20</v>
      </c>
      <c r="C29" s="144" t="str">
        <f t="shared" si="0"/>
        <v>Stadtwerke Weißenfels Energienetz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21</v>
      </c>
      <c r="C30" s="144" t="str">
        <f t="shared" si="0"/>
        <v>Stadtwerke Weißenfels Energienetz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22</v>
      </c>
      <c r="C31" s="144" t="str">
        <f t="shared" si="0"/>
        <v>Stadtwerke Weißenfels Energienetz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23</v>
      </c>
      <c r="C32" s="144" t="str">
        <f t="shared" si="0"/>
        <v>Stadtwerke Weißenfels Energienetz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24</v>
      </c>
      <c r="C33" s="144" t="str">
        <f t="shared" si="0"/>
        <v>Stadtwerke Weißenfels Energienetz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25</v>
      </c>
      <c r="C34" s="144" t="str">
        <f t="shared" si="0"/>
        <v>Stadtwerke Weißenfels Energienetz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26</v>
      </c>
      <c r="C35" s="144" t="str">
        <f t="shared" si="0"/>
        <v>Stadtwerke Weißenfels Energienetz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27</v>
      </c>
      <c r="C36" s="144" t="str">
        <f t="shared" si="0"/>
        <v>Stadtwerke Weißenfels Energienetz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28</v>
      </c>
      <c r="C37" s="144" t="str">
        <f t="shared" si="0"/>
        <v>Stadtwerke Weißenfels Energienetz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29</v>
      </c>
      <c r="C38" s="144" t="str">
        <f t="shared" si="0"/>
        <v>Stadtwerke Weißenfels Energienetz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30</v>
      </c>
      <c r="C39" s="144" t="str">
        <f t="shared" si="0"/>
        <v>Stadtwerke Weißenfels Energienetz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/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39 H11:Y39">
    <cfRule type="expression" dxfId="12" priority="15">
      <formula>ISERROR(F11)</formula>
    </cfRule>
  </conditionalFormatting>
  <conditionalFormatting sqref="E23:F39 Y12:Y39 F12:F22">
    <cfRule type="duplicateValues" dxfId="11" priority="37"/>
  </conditionalFormatting>
  <conditionalFormatting sqref="E12">
    <cfRule type="duplicateValues" dxfId="10" priority="4"/>
  </conditionalFormatting>
  <conditionalFormatting sqref="E13">
    <cfRule type="duplicateValues" dxfId="9" priority="3"/>
  </conditionalFormatting>
  <conditionalFormatting sqref="E14:E22">
    <cfRule type="duplicateValues" dxfId="8" priority="55"/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39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2 C32:C39 Q12:X22 F12:P22 C23:C24 Q23:X24 F23:P24 C25:C3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D11:D39</xm:sqref>
        </x14:conditionalFormatting>
        <x14:conditionalFormatting xmlns:xm="http://schemas.microsoft.com/office/excel/2006/main">
          <x14:cfRule type="expression" priority="7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E25:E39</xm:sqref>
        </x14:dataValidation>
        <x14:dataValidation type="list" allowBlank="1" showInputMessage="1" showErrorMessage="1">
          <x14:formula1>
            <xm:f>'BDEW-Standard'!$B$3:$B$158</xm:f>
          </x14:formula1>
          <xm:sqref>E11:E24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Weißenfels Energienetze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Stadtwerke Weißenfels Energienetz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9 8 7 0 0 2 7 1 0 0 0 0 5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458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49" t="s">
        <v>579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1" t="s">
        <v>248</v>
      </c>
      <c r="B3" s="234" t="s">
        <v>86</v>
      </c>
      <c r="C3" s="235"/>
      <c r="D3" s="353" t="s">
        <v>457</v>
      </c>
      <c r="E3" s="354"/>
      <c r="F3" s="354"/>
      <c r="G3" s="354"/>
      <c r="H3" s="354"/>
      <c r="I3" s="354"/>
      <c r="J3" s="355"/>
      <c r="K3" s="236"/>
      <c r="L3" s="236"/>
      <c r="M3" s="236"/>
      <c r="N3" s="236"/>
      <c r="O3" s="237"/>
      <c r="P3" s="236"/>
    </row>
    <row r="4" spans="1:16" ht="20.100000000000001" customHeight="1">
      <c r="A4" s="352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Jeremias, Marcus</cp:lastModifiedBy>
  <cp:lastPrinted>2015-03-20T22:59:10Z</cp:lastPrinted>
  <dcterms:created xsi:type="dcterms:W3CDTF">2015-01-15T05:25:41Z</dcterms:created>
  <dcterms:modified xsi:type="dcterms:W3CDTF">2017-04-20T06:23:05Z</dcterms:modified>
</cp:coreProperties>
</file>